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简历\实习网站资料\"/>
    </mc:Choice>
  </mc:AlternateContent>
  <bookViews>
    <workbookView windowWidth="22188" windowHeight="9180" activeTab="1"/>
  </bookViews>
  <sheets>
    <sheet name="基础信息" sheetId="1" r:id="rId1"/>
    <sheet name="盈利测算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<sst xmlns="http://schemas.openxmlformats.org/spreadsheetml/2006/main" count="224" uniqueCount="168">
  <si>
    <t>合作方式</t>
  </si>
  <si>
    <t>分阶段营收预测</t>
  </si>
  <si>
    <t>运营成本（年销售额5,000万元规模下）</t>
  </si>
  <si>
    <t>阶段</t>
  </si>
  <si>
    <t>金额</t>
  </si>
  <si>
    <t>时间节点</t>
  </si>
  <si>
    <t>年份</t>
  </si>
  <si>
    <t>营收目标</t>
  </si>
  <si>
    <t>关键驱动因素</t>
  </si>
  <si>
    <t>成本类别</t>
  </si>
  <si>
    <t>明细</t>
  </si>
  <si>
    <t>年费用（万元）</t>
  </si>
  <si>
    <t>备注</t>
  </si>
  <si>
    <t>第一期</t>
  </si>
  <si>
    <t>1,500万元</t>
  </si>
  <si>
    <t>正式重组后</t>
  </si>
  <si>
    <t>短期</t>
  </si>
  <si>
    <t>2026年</t>
  </si>
  <si>
    <t>800万元</t>
  </si>
  <si>
    <t>20个站点供货，传感器≥100米</t>
  </si>
  <si>
    <t>场地与办公</t>
  </si>
  <si>
    <t>800㎡场地租金</t>
  </si>
  <si>
    <t>≤30</t>
  </si>
  <si>
    <t>支撑年产5000米传感器</t>
  </si>
  <si>
    <t>第二期</t>
  </si>
  <si>
    <t>16个月后</t>
  </si>
  <si>
    <t>中期</t>
  </si>
  <si>
    <t>3年内</t>
  </si>
  <si>
    <t>5,000万元/年</t>
  </si>
  <si>
    <t>200个站点/年，传感器≥1000米/年，覆盖20个省</t>
  </si>
  <si>
    <t>水电通讯</t>
  </si>
  <si>
    <t>≤15</t>
  </si>
  <si>
    <t>—</t>
  </si>
  <si>
    <t>合计</t>
  </si>
  <si>
    <t>3,000万元</t>
  </si>
  <si>
    <t>长期</t>
  </si>
  <si>
    <t>5年内</t>
  </si>
  <si>
    <t>2.7-5亿元/年</t>
  </si>
  <si>
    <t>行业前五传感器供应商，完成并购</t>
  </si>
  <si>
    <t>办公费用</t>
  </si>
  <si>
    <t>小计</t>
  </si>
  <si>
    <t>≤60</t>
  </si>
  <si>
    <t>固定资产</t>
  </si>
  <si>
    <t>设备投资≤200万，5年加速摊销</t>
  </si>
  <si>
    <t>≤40</t>
  </si>
  <si>
    <t>年折旧费</t>
  </si>
  <si>
    <t>人力成本</t>
  </si>
  <si>
    <t>20人全职团队</t>
  </si>
  <si>
    <t>含薪资、福利等</t>
  </si>
  <si>
    <t>营销成本</t>
  </si>
  <si>
    <t>市场投入（形象建设、展销等）</t>
  </si>
  <si>
    <t>订单额×3%</t>
  </si>
  <si>
    <t>约150万元（按5000万营收）</t>
  </si>
  <si>
    <t>销售费用（项目落地、地方对接等）</t>
  </si>
  <si>
    <t>订单额×5%</t>
  </si>
  <si>
    <t>约250万元（按5000万营收）</t>
  </si>
  <si>
    <t>年度运营成本合计</t>
  </si>
  <si>
    <t>约867万元</t>
  </si>
  <si>
    <t>5000万营收规模下</t>
  </si>
  <si>
    <t>中科一安（河南）交通科技有限公司 — 盈利模式测算表</t>
  </si>
  <si>
    <t>基于光纤光栅模组公路动态称重解决方案 | 软银中安方测算 | 单位：万元（除特别标注外）</t>
  </si>
  <si>
    <t>一、基础参数（黄色单元格为可修改输入项）</t>
  </si>
  <si>
    <t>参数名称</t>
  </si>
  <si>
    <t>数值</t>
  </si>
  <si>
    <t>单位</t>
  </si>
  <si>
    <t xml:space="preserve">说明 </t>
  </si>
  <si>
    <t>【产品成本】</t>
  </si>
  <si>
    <t/>
  </si>
  <si>
    <t>表头生产成本（含税）</t>
  </si>
  <si>
    <t>万元/套</t>
  </si>
  <si>
    <t>光纤光栅解调仪+工控机+软件+CPA许可+调试人工</t>
  </si>
  <si>
    <t>传感器生产成本（含税）</t>
  </si>
  <si>
    <t>万元/米</t>
  </si>
  <si>
    <t>碳纤维板+光纤光栅传感器+支撑结构+加工费+质保</t>
  </si>
  <si>
    <t>单套（车道）传感器用量</t>
  </si>
  <si>
    <t>米/套</t>
  </si>
  <si>
    <t>单车道标准为3.8米</t>
  </si>
  <si>
    <t>车道数量</t>
  </si>
  <si>
    <t>道</t>
  </si>
  <si>
    <t>单套表头生产成本</t>
  </si>
  <si>
    <t>单套传感器生产成本</t>
  </si>
  <si>
    <t>单套产品生产成本合计</t>
  </si>
  <si>
    <t>【销售定价基准】</t>
  </si>
  <si>
    <t>表头销售均价（含税）-自营</t>
  </si>
  <si>
    <t>表头销售均价（含税）-代理商</t>
  </si>
  <si>
    <t>传感器销售均价（含税）</t>
  </si>
  <si>
    <t>建议市场成交价：传感器3万元/米</t>
  </si>
  <si>
    <t>【不同模式下的销售定价】</t>
  </si>
  <si>
    <t>分类</t>
  </si>
  <si>
    <t>占比</t>
  </si>
  <si>
    <t>表头折扣</t>
  </si>
  <si>
    <t>传感器折扣</t>
  </si>
  <si>
    <t>表头销售均价（含税）</t>
  </si>
  <si>
    <t>单套表头销售收入</t>
  </si>
  <si>
    <t>单套传感器销售收入</t>
  </si>
  <si>
    <t>单套产品销售收入合计</t>
  </si>
  <si>
    <t>自营直供</t>
  </si>
  <si>
    <t>战略合作</t>
  </si>
  <si>
    <t>集成商</t>
  </si>
  <si>
    <t>区域代理</t>
  </si>
  <si>
    <t>【税率参数】</t>
  </si>
  <si>
    <t>增值税率</t>
  </si>
  <si>
    <t>标准税率13%</t>
  </si>
  <si>
    <t>城建税及附加率</t>
  </si>
  <si>
    <t>城建税7%+教育费附加3%+地方教育附加2%=12%（基于增值税）</t>
  </si>
  <si>
    <t>印花税率</t>
  </si>
  <si>
    <t>按购销合同0.03%</t>
  </si>
  <si>
    <t>企业所得税率</t>
  </si>
  <si>
    <t>标准税率25%；高新技术企业可申请15%</t>
  </si>
  <si>
    <t>【运营费用参数】</t>
  </si>
  <si>
    <t>营销费用率（市场+销售）</t>
  </si>
  <si>
    <t>市场投入3%+销售费用5%=8%，基于订单额</t>
  </si>
  <si>
    <t>场地年租金</t>
  </si>
  <si>
    <t>万元/年</t>
  </si>
  <si>
    <t>800㎡场地，年租金≤30万</t>
  </si>
  <si>
    <t>水电通讯年费用</t>
  </si>
  <si>
    <t>水电通讯≤15万</t>
  </si>
  <si>
    <t>办公年费用</t>
  </si>
  <si>
    <t>办公费用≤15万</t>
  </si>
  <si>
    <t>年人力成本</t>
  </si>
  <si>
    <t>5000万营收规模下20人团队，年人力成本约366.8万</t>
  </si>
  <si>
    <t>年固定资产折旧</t>
  </si>
  <si>
    <t>总200万，5年折旧</t>
  </si>
  <si>
    <t>研发费用（年）</t>
  </si>
  <si>
    <t>估算值，可根据实际研发投入调整</t>
  </si>
  <si>
    <t>售后服务费率</t>
  </si>
  <si>
    <t>质保3年后每年支付合同额5%-7%维护费，取5%</t>
  </si>
  <si>
    <t>质保起始年份（第几年起）</t>
  </si>
  <si>
    <t>年</t>
  </si>
  <si>
    <t>质保3年，第4年起开始收取维护费</t>
  </si>
  <si>
    <t>二、单套（车道）产品盈利分析</t>
  </si>
  <si>
    <t>项目</t>
  </si>
  <si>
    <t>加权平均</t>
  </si>
  <si>
    <t>含税销售收入（万元/套）</t>
  </si>
  <si>
    <t>不含税销售收入</t>
  </si>
  <si>
    <t>含税生产成本</t>
  </si>
  <si>
    <t>不含税生产成本</t>
  </si>
  <si>
    <t>毛利润</t>
  </si>
  <si>
    <t>毛利率</t>
  </si>
  <si>
    <t>运营费用（营销费率）</t>
  </si>
  <si>
    <t>税前利润</t>
  </si>
  <si>
    <t>净利润</t>
  </si>
  <si>
    <t>净利率</t>
  </si>
  <si>
    <t>三、年度盈利测算</t>
  </si>
  <si>
    <t>年总销量（套/车道）</t>
  </si>
  <si>
    <t>套/车道</t>
  </si>
  <si>
    <t>渠道占比</t>
  </si>
  <si>
    <t>各渠道销量（套）</t>
  </si>
  <si>
    <t>一、全年含税销售收入</t>
  </si>
  <si>
    <t>售后服务费</t>
  </si>
  <si>
    <t>全年含税总收入</t>
  </si>
  <si>
    <t>减：销项税额</t>
  </si>
  <si>
    <t>全年不含税销售收入</t>
  </si>
  <si>
    <t>二、全年含税生产成本</t>
  </si>
  <si>
    <t>减：进项税额</t>
  </si>
  <si>
    <t>全年不含税生产成本</t>
  </si>
  <si>
    <t>三、毛利润</t>
  </si>
  <si>
    <t>四、运营费用合计</t>
  </si>
  <si>
    <t>固定费用 + 变动费用</t>
  </si>
  <si>
    <t xml:space="preserve">  其中：固定运营费用（按营收分摊）</t>
  </si>
  <si>
    <t>场地+水电+办公+人力+折旧+研发</t>
  </si>
  <si>
    <t xml:space="preserve">  其中：变动运营费用</t>
  </si>
  <si>
    <t>五、税金及附加</t>
  </si>
  <si>
    <t xml:space="preserve">  其中：应交增值税</t>
  </si>
  <si>
    <t>六、税前利润</t>
  </si>
  <si>
    <t>七、所得税</t>
  </si>
  <si>
    <t>八、净利润</t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</si>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</sst>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微软雅黑"/>
      <charset val="134"/>
    </font>
    <font>
      <i/>
      <sz val="11"/>
      <color rgb="FF808080"/>
      <name val="微软雅黑"/>
      <charset val="134"/>
    </font>
    <font>
      <b/>
      <sz val="11"/>
      <color rgb="FF1F4E79"/>
      <name val="微软雅黑"/>
      <charset val="134"/>
    </font>
    <font>
      <sz val="11"/>
      <name val="微软雅黑"/>
      <charset val="134"/>
    </font>
    <font>
      <sz val="11"/>
      <color rgb="FF0066CC"/>
      <name val="微软雅黑"/>
      <charset val="134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b/>
      <sz val="11"/>
      <color rgb="FF000000"/>
      <name val="微软雅黑"/>
      <charset val="134"/>
    </font>
    <font>
      <b/>
      <sz val="11"/>
      <name val="微软雅黑"/>
      <charset val="134"/>
    </font>
    <font>
      <sz val="11"/>
      <color rgb="FF666666"/>
      <name val="微软雅黑"/>
      <charset val="134"/>
    </font>
    <font>
      <b/>
      <sz val="11"/>
      <color rgb="FF0066CC"/>
      <name val="微软雅黑"/>
      <charset val="134"/>
    </font>
    <font>
      <b/>
      <sz val="11"/>
      <color theme="1"/>
      <name val="微软雅黑"/>
      <charset val="134"/>
    </font>
    <font>
      <b/>
      <sz val="15"/>
      <color rgb="FF0F1115"/>
      <name val="Segoe UI"/>
      <charset val="134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2E75B6"/>
        <bgColor rgb="FF2E75B6"/>
      </patternFill>
    </fill>
    <fill>
      <patternFill patternType="solid">
        <fgColor rgb="FFD6E4F0"/>
        <bgColor rgb="FFD6E4F0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4C6E7"/>
      </left>
      <right/>
      <top/>
      <bottom/>
      <diagonal/>
    </border>
    <border>
      <left style="thin">
        <color rgb="FFB4C6E7"/>
      </left>
      <right style="thin">
        <color rgb="FFB4C6E7"/>
      </right>
      <top/>
      <bottom style="thin">
        <color rgb="FFB4C6E7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9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0" fontId="6" fillId="5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1" fillId="7" borderId="0" xfId="0" applyFont="1" applyFill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1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I6" sqref="I6"/>
    </sheetView>
  </sheetViews>
  <sheetFormatPr defaultColWidth="8.88888888888889" defaultRowHeight="14.4"/>
  <cols>
    <col min="9" max="9" width="31.3333333333333" customWidth="1"/>
    <col min="11" max="11" width="5" customWidth="1"/>
    <col min="12" max="12" width="11.8888888888889" customWidth="1"/>
    <col min="13" max="13" width="17.5555555555556" customWidth="1"/>
    <col min="14" max="14" width="13.5555555555556" customWidth="1"/>
    <col min="15" max="15" width="14.3333333333333" customWidth="1"/>
  </cols>
  <sheetData>
    <row r="1" ht="23.4" spans="1:15">
      <c r="A1" s="52" t="s">
        <v>0</v>
      </c>
      <c r="B1" s="52"/>
      <c r="C1" s="52"/>
      <c r="F1" s="53" t="s">
        <v>1</v>
      </c>
      <c r="G1" s="53"/>
      <c r="H1" s="53"/>
      <c r="I1" s="53"/>
      <c r="L1" s="53" t="s">
        <v>2</v>
      </c>
      <c r="M1" s="53"/>
      <c r="N1" s="53"/>
      <c r="O1" s="53"/>
    </row>
    <row r="2" ht="30" spans="1:15">
      <c r="A2" s="54" t="s">
        <v>3</v>
      </c>
      <c r="B2" s="54" t="s">
        <v>4</v>
      </c>
      <c r="C2" s="54" t="s">
        <v>5</v>
      </c>
      <c r="F2" s="54" t="s">
        <v>3</v>
      </c>
      <c r="G2" s="54" t="s">
        <v>6</v>
      </c>
      <c r="H2" s="54" t="s">
        <v>7</v>
      </c>
      <c r="I2" s="54" t="s">
        <v>8</v>
      </c>
      <c r="L2" s="54" t="s">
        <v>9</v>
      </c>
      <c r="M2" s="54" t="s">
        <v>10</v>
      </c>
      <c r="N2" s="54" t="s">
        <v>11</v>
      </c>
      <c r="O2" s="54" t="s">
        <v>12</v>
      </c>
    </row>
    <row r="3" ht="31.2" spans="1:15">
      <c r="A3" s="55" t="s">
        <v>13</v>
      </c>
      <c r="B3" s="55" t="s">
        <v>14</v>
      </c>
      <c r="C3" s="55" t="s">
        <v>15</v>
      </c>
      <c r="F3" s="55" t="s">
        <v>16</v>
      </c>
      <c r="G3" s="55" t="s">
        <v>17</v>
      </c>
      <c r="H3" s="55" t="s">
        <v>18</v>
      </c>
      <c r="I3" s="55" t="s">
        <v>19</v>
      </c>
      <c r="L3" s="55" t="s">
        <v>20</v>
      </c>
      <c r="M3" s="55" t="s">
        <v>21</v>
      </c>
      <c r="N3" s="55" t="s">
        <v>22</v>
      </c>
      <c r="O3" s="55" t="s">
        <v>23</v>
      </c>
    </row>
    <row r="4" ht="32.4" spans="1:15">
      <c r="A4" s="55" t="s">
        <v>24</v>
      </c>
      <c r="B4" s="55" t="s">
        <v>14</v>
      </c>
      <c r="C4" s="55" t="s">
        <v>25</v>
      </c>
      <c r="F4" s="55" t="s">
        <v>26</v>
      </c>
      <c r="G4" s="55" t="s">
        <v>27</v>
      </c>
      <c r="H4" s="55" t="s">
        <v>28</v>
      </c>
      <c r="I4" s="55" t="s">
        <v>29</v>
      </c>
      <c r="L4" s="55"/>
      <c r="M4" s="55" t="s">
        <v>30</v>
      </c>
      <c r="N4" s="55" t="s">
        <v>31</v>
      </c>
      <c r="O4" s="55" t="s">
        <v>32</v>
      </c>
    </row>
    <row r="5" ht="32.4" spans="1:15">
      <c r="A5" s="55" t="s">
        <v>33</v>
      </c>
      <c r="B5" s="55" t="s">
        <v>34</v>
      </c>
      <c r="C5" s="55" t="s">
        <v>32</v>
      </c>
      <c r="F5" s="55" t="s">
        <v>35</v>
      </c>
      <c r="G5" s="55" t="s">
        <v>36</v>
      </c>
      <c r="H5" s="55" t="s">
        <v>37</v>
      </c>
      <c r="I5" s="55" t="s">
        <v>38</v>
      </c>
      <c r="L5" s="55"/>
      <c r="M5" s="55" t="s">
        <v>39</v>
      </c>
      <c r="N5" s="55" t="s">
        <v>31</v>
      </c>
      <c r="O5" s="55" t="s">
        <v>32</v>
      </c>
    </row>
    <row r="6" ht="16.2" spans="1:15">
      <c r="L6" s="55"/>
      <c r="M6" s="55" t="s">
        <v>40</v>
      </c>
      <c r="N6" s="55" t="s">
        <v>41</v>
      </c>
      <c r="O6" s="55" t="s">
        <v>32</v>
      </c>
    </row>
    <row r="7" ht="47.4" spans="1:15">
      <c r="L7" s="55" t="s">
        <v>42</v>
      </c>
      <c r="M7" s="55" t="s">
        <v>43</v>
      </c>
      <c r="N7" s="55" t="s">
        <v>44</v>
      </c>
      <c r="O7" s="55" t="s">
        <v>45</v>
      </c>
    </row>
    <row r="8" ht="30" spans="1:15">
      <c r="L8" s="55" t="s">
        <v>46</v>
      </c>
      <c r="M8" s="55" t="s">
        <v>47</v>
      </c>
      <c r="N8" s="55">
        <v>366.8</v>
      </c>
      <c r="O8" s="55" t="s">
        <v>48</v>
      </c>
    </row>
    <row r="9" ht="47.4" spans="1:15">
      <c r="L9" s="55" t="s">
        <v>49</v>
      </c>
      <c r="M9" s="55" t="s">
        <v>50</v>
      </c>
      <c r="N9" s="55" t="s">
        <v>51</v>
      </c>
      <c r="O9" s="55" t="s">
        <v>52</v>
      </c>
    </row>
    <row r="10" ht="47.4" spans="1:15">
      <c r="L10" s="55"/>
      <c r="M10" s="55" t="s">
        <v>53</v>
      </c>
      <c r="N10" s="55" t="s">
        <v>54</v>
      </c>
      <c r="O10" s="55" t="s">
        <v>55</v>
      </c>
    </row>
    <row r="11" ht="31.2" spans="1:15">
      <c r="L11" s="55" t="s">
        <v>56</v>
      </c>
      <c r="M11" s="55" t="s">
        <v>32</v>
      </c>
      <c r="N11" s="55" t="s">
        <v>57</v>
      </c>
      <c r="O11" s="55" t="s">
        <v>58</v>
      </c>
    </row>
  </sheetData>
  <mergeCells count="3">
    <mergeCell ref="A1:C1"/>
    <mergeCell ref="F1:I1"/>
    <mergeCell ref="L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tabSelected="1" zoomScale="90" zoomScaleNormal="90" workbookViewId="0">
      <selection activeCell="M55" sqref="M55"/>
    </sheetView>
  </sheetViews>
  <sheetFormatPr defaultColWidth="8.88888888888889" defaultRowHeight="14.4"/>
  <cols>
    <col min="2" max="2" width="26.1111111111111" customWidth="1"/>
    <col min="3" max="3" width="9.44444444444444" customWidth="1"/>
    <col min="4" max="4" width="12.4444444444444" customWidth="1"/>
    <col min="5" max="5" width="16.4444444444444" customWidth="1"/>
    <col min="6" max="6" width="19.8888888888889" customWidth="1"/>
    <col min="7" max="7" width="12.4444444444444" customWidth="1"/>
    <col min="8" max="8" width="15.1111111111111" customWidth="1"/>
    <col min="9" max="9" width="9.66666666666667"/>
    <col min="10" max="10" width="10.6666666666667"/>
  </cols>
  <sheetData>
    <row r="1" ht="16.2" spans="1:10">
      <c r="A1" s="1"/>
      <c r="B1" s="2" t="s">
        <v>59</v>
      </c>
      <c r="C1" s="2"/>
      <c r="D1" s="2"/>
      <c r="E1" s="2"/>
      <c r="F1" s="3"/>
      <c r="G1" s="3"/>
      <c r="H1" s="3"/>
      <c r="I1" s="3"/>
      <c r="J1" s="3"/>
    </row>
    <row r="2" ht="15.6" spans="1:10">
      <c r="A2" s="1"/>
      <c r="B2" s="4" t="s">
        <v>60</v>
      </c>
      <c r="C2" s="4"/>
      <c r="D2" s="4"/>
      <c r="E2" s="4"/>
      <c r="F2" s="3"/>
      <c r="G2" s="3"/>
      <c r="H2" s="3"/>
      <c r="I2" s="3"/>
      <c r="J2" s="3"/>
    </row>
    <row r="3" ht="15.6" spans="1:10">
      <c r="A3" s="1"/>
      <c r="B3" s="5"/>
      <c r="C3" s="5"/>
      <c r="D3" s="5"/>
      <c r="E3" s="5"/>
      <c r="F3" s="3"/>
      <c r="G3" s="3"/>
      <c r="H3" s="3"/>
      <c r="I3" s="3"/>
      <c r="J3" s="3"/>
    </row>
    <row r="4" ht="16.2" spans="1:10">
      <c r="A4" s="1"/>
      <c r="B4" s="6" t="s">
        <v>61</v>
      </c>
      <c r="C4" s="6"/>
      <c r="D4" s="6"/>
      <c r="E4" s="6"/>
      <c r="F4" s="3"/>
      <c r="G4" s="3"/>
      <c r="H4" s="3"/>
      <c r="I4" s="3"/>
      <c r="J4" s="3"/>
    </row>
    <row r="5" ht="16.2" spans="1:10">
      <c r="A5" s="1"/>
      <c r="B5" s="7" t="s">
        <v>62</v>
      </c>
      <c r="C5" s="7" t="s">
        <v>63</v>
      </c>
      <c r="D5" s="7" t="s">
        <v>64</v>
      </c>
      <c r="E5" s="7" t="s">
        <v>65</v>
      </c>
      <c r="F5" s="3"/>
      <c r="G5" s="3"/>
      <c r="H5" s="3"/>
      <c r="I5" s="3"/>
      <c r="J5" s="3"/>
    </row>
    <row r="6" ht="16.2" spans="1:10">
      <c r="A6" s="1"/>
      <c r="B6" s="8" t="s">
        <v>66</v>
      </c>
      <c r="C6" s="9" t="s">
        <v>67</v>
      </c>
      <c r="D6" s="9" t="s">
        <v>67</v>
      </c>
      <c r="E6" s="9" t="s">
        <v>67</v>
      </c>
      <c r="F6" s="3"/>
      <c r="G6" s="3"/>
      <c r="H6" s="3"/>
      <c r="I6" s="3"/>
      <c r="J6" s="3"/>
    </row>
    <row r="7" ht="62.4" spans="1:10">
      <c r="A7" s="1"/>
      <c r="B7" s="10" t="s">
        <v>68</v>
      </c>
      <c r="C7" s="11"/>
      <c r="D7" s="10" t="s">
        <v>69</v>
      </c>
      <c r="E7" s="10" t="s">
        <v>70</v>
      </c>
      <c r="F7" s="3"/>
      <c r="G7" s="3"/>
      <c r="H7" s="3"/>
      <c r="I7" s="3"/>
      <c r="J7" s="3"/>
    </row>
    <row r="8" ht="46.8" spans="1:10">
      <c r="A8" s="1"/>
      <c r="B8" s="10" t="s">
        <v>71</v>
      </c>
      <c r="C8" s="11"/>
      <c r="D8" s="10" t="s">
        <v>72</v>
      </c>
      <c r="E8" s="10" t="s">
        <v>73</v>
      </c>
      <c r="F8" s="3"/>
      <c r="G8" s="3"/>
      <c r="H8" s="3"/>
      <c r="I8" s="3"/>
      <c r="J8" s="3"/>
    </row>
    <row r="9" ht="31.2" spans="1:10">
      <c r="A9" s="1"/>
      <c r="B9" s="10" t="s">
        <v>74</v>
      </c>
      <c r="C9" s="11"/>
      <c r="D9" s="10" t="s">
        <v>75</v>
      </c>
      <c r="E9" s="10" t="s">
        <v>76</v>
      </c>
      <c r="F9" s="3"/>
      <c r="G9" s="3"/>
      <c r="H9" s="3"/>
      <c r="I9" s="3"/>
      <c r="J9" s="3"/>
    </row>
    <row r="10" ht="15.6" spans="1:10">
      <c r="A10" s="1"/>
      <c r="B10" s="10" t="s">
        <v>77</v>
      </c>
      <c r="C10" s="12"/>
      <c r="D10" s="10" t="s">
        <v>78</v>
      </c>
      <c r="E10" s="10"/>
      <c r="F10" s="3"/>
      <c r="G10" s="3"/>
      <c r="H10" s="3"/>
      <c r="I10" s="3"/>
      <c r="J10" s="3"/>
    </row>
    <row r="11" ht="15.6" spans="1:10">
      <c r="A11" s="1"/>
      <c r="B11" s="10" t="s">
        <v>79</v>
      </c>
      <c r="C11" s="13"/>
      <c r="D11" s="10" t="s">
        <v>69</v>
      </c>
      <c r="E11" s="10"/>
      <c r="F11" s="3"/>
      <c r="G11" s="3"/>
      <c r="H11" s="3"/>
      <c r="I11" s="3"/>
      <c r="J11" s="3"/>
    </row>
    <row r="12" ht="15.6" spans="1:10">
      <c r="A12" s="1"/>
      <c r="B12" s="10" t="s">
        <v>80</v>
      </c>
      <c r="C12" s="13"/>
      <c r="D12" s="10" t="s">
        <v>69</v>
      </c>
      <c r="E12" s="10"/>
      <c r="F12" s="3"/>
      <c r="G12" s="3"/>
      <c r="H12" s="3"/>
      <c r="I12" s="3"/>
      <c r="J12" s="3"/>
    </row>
    <row r="13" ht="15.6" spans="1:10">
      <c r="A13" s="1"/>
      <c r="B13" s="10" t="s">
        <v>81</v>
      </c>
      <c r="C13" s="13"/>
      <c r="D13" s="10" t="s">
        <v>69</v>
      </c>
      <c r="E13" s="10"/>
      <c r="F13" s="3"/>
      <c r="G13" s="3"/>
      <c r="H13" s="3"/>
      <c r="I13" s="3"/>
      <c r="J13" s="3"/>
    </row>
    <row r="14" ht="15.6" spans="1:10">
      <c r="A14" s="1"/>
      <c r="B14" s="14" t="s">
        <v>67</v>
      </c>
      <c r="C14" s="14" t="s">
        <v>67</v>
      </c>
      <c r="D14" s="14" t="s">
        <v>67</v>
      </c>
      <c r="E14" s="13" t="s">
        <v>67</v>
      </c>
      <c r="F14" s="3"/>
      <c r="G14" s="3"/>
      <c r="H14" s="3"/>
      <c r="I14" s="3"/>
      <c r="J14" s="3"/>
    </row>
    <row r="15" ht="16.2" spans="1:10">
      <c r="A15" s="1"/>
      <c r="B15" s="8" t="s">
        <v>82</v>
      </c>
      <c r="C15" s="9" t="s">
        <v>67</v>
      </c>
      <c r="D15" s="9" t="s">
        <v>67</v>
      </c>
      <c r="E15" s="15" t="s">
        <v>67</v>
      </c>
      <c r="F15" s="3"/>
      <c r="G15" s="3"/>
      <c r="H15" s="3"/>
      <c r="I15" s="3"/>
      <c r="J15" s="3"/>
    </row>
    <row r="16" ht="15.6" spans="1:10">
      <c r="A16" s="1"/>
      <c r="B16" s="10" t="s">
        <v>83</v>
      </c>
      <c r="C16" s="11"/>
      <c r="D16" s="10" t="s">
        <v>69</v>
      </c>
      <c r="E16" s="10"/>
      <c r="F16" s="3"/>
      <c r="G16" s="3"/>
      <c r="H16" s="3"/>
      <c r="I16" s="3"/>
      <c r="J16" s="3"/>
    </row>
    <row r="17" ht="31.2" spans="1:10">
      <c r="A17" s="1"/>
      <c r="B17" s="10" t="s">
        <v>84</v>
      </c>
      <c r="C17" s="11"/>
      <c r="D17" s="10" t="s">
        <v>69</v>
      </c>
      <c r="E17" s="10"/>
      <c r="F17" s="3"/>
      <c r="G17" s="3"/>
      <c r="H17" s="3"/>
      <c r="I17" s="3"/>
      <c r="J17" s="3"/>
    </row>
    <row r="18" ht="46.8" spans="1:10">
      <c r="A18" s="1"/>
      <c r="B18" s="10" t="s">
        <v>85</v>
      </c>
      <c r="C18" s="11"/>
      <c r="D18" s="10" t="s">
        <v>72</v>
      </c>
      <c r="E18" s="10" t="s">
        <v>86</v>
      </c>
      <c r="F18" s="3"/>
      <c r="G18" s="3"/>
      <c r="H18" s="3"/>
      <c r="I18" s="3"/>
      <c r="J18" s="3"/>
    </row>
    <row r="19" ht="15.6" spans="1:10">
      <c r="A19" s="1"/>
      <c r="B19" s="10"/>
      <c r="C19" s="16"/>
      <c r="D19" s="10"/>
      <c r="E19" s="10"/>
      <c r="F19" s="3"/>
      <c r="G19" s="3"/>
      <c r="H19" s="3"/>
      <c r="I19" s="3"/>
      <c r="J19" s="3"/>
    </row>
    <row r="20" ht="16.2" spans="1:10">
      <c r="B20" s="17" t="s">
        <v>87</v>
      </c>
      <c r="C20" s="18"/>
      <c r="D20" s="18"/>
      <c r="E20" s="18"/>
      <c r="F20" s="18"/>
      <c r="G20" s="18"/>
      <c r="H20" s="18"/>
      <c r="I20" s="18"/>
      <c r="J20" s="18"/>
    </row>
    <row r="21" ht="46.8" spans="1:10">
      <c r="B21" s="3" t="s">
        <v>88</v>
      </c>
      <c r="C21" s="3" t="s">
        <v>89</v>
      </c>
      <c r="D21" s="19" t="s">
        <v>90</v>
      </c>
      <c r="E21" s="19" t="s">
        <v>91</v>
      </c>
      <c r="F21" s="20" t="s">
        <v>92</v>
      </c>
      <c r="G21" s="20" t="s">
        <v>85</v>
      </c>
      <c r="H21" s="20" t="s">
        <v>93</v>
      </c>
      <c r="I21" s="20" t="s">
        <v>94</v>
      </c>
      <c r="J21" s="20" t="s">
        <v>95</v>
      </c>
    </row>
    <row r="22" ht="15.6" spans="1:10">
      <c r="B22" s="3" t="s">
        <v>96</v>
      </c>
      <c r="C22" s="21">
        <v>0.2</v>
      </c>
      <c r="D22" s="22">
        <v>1</v>
      </c>
      <c r="E22" s="22">
        <v>1</v>
      </c>
      <c r="F22" s="3">
        <f>C16*D22</f>
        <v>0</v>
      </c>
      <c r="G22" s="3">
        <f>C18*D22</f>
        <v>0</v>
      </c>
      <c r="H22" s="3">
        <f>F22</f>
        <v>0</v>
      </c>
      <c r="I22" s="3">
        <f>G22*C9</f>
        <v>0</v>
      </c>
      <c r="J22" s="3">
        <f>H22+I22*$C$10</f>
        <v>0</v>
      </c>
    </row>
    <row r="23" ht="15.6" spans="1:10">
      <c r="B23" s="3" t="s">
        <v>97</v>
      </c>
      <c r="C23" s="21">
        <v>0.2</v>
      </c>
      <c r="D23" s="22">
        <v>0.5</v>
      </c>
      <c r="E23" s="22">
        <v>0.6</v>
      </c>
      <c r="F23" s="3">
        <f>C17*D23</f>
        <v>0</v>
      </c>
      <c r="G23" s="3">
        <f>C18*E23</f>
        <v>0</v>
      </c>
      <c r="H23" s="3">
        <f>F23</f>
        <v>0</v>
      </c>
      <c r="I23" s="3">
        <f>G23*C9</f>
        <v>0</v>
      </c>
      <c r="J23" s="3">
        <f>H23+I23*$C$10</f>
        <v>0</v>
      </c>
    </row>
    <row r="24" ht="15.6" spans="1:10">
      <c r="B24" s="3" t="s">
        <v>98</v>
      </c>
      <c r="C24" s="21">
        <v>0.1</v>
      </c>
      <c r="D24" s="22">
        <v>0.8</v>
      </c>
      <c r="E24" s="22">
        <v>0.8</v>
      </c>
      <c r="F24" s="3">
        <f>C17*D24</f>
        <v>0</v>
      </c>
      <c r="G24" s="3">
        <f>C18*E24</f>
        <v>0</v>
      </c>
      <c r="H24" s="3">
        <f>F24</f>
        <v>0</v>
      </c>
      <c r="I24" s="3">
        <f>G24*C9</f>
        <v>0</v>
      </c>
      <c r="J24" s="3">
        <f>H24+I24*$C$10</f>
        <v>0</v>
      </c>
    </row>
    <row r="25" ht="15.6" spans="1:10">
      <c r="B25" s="3" t="s">
        <v>99</v>
      </c>
      <c r="C25" s="21">
        <v>0.5</v>
      </c>
      <c r="D25" s="22">
        <v>0.6</v>
      </c>
      <c r="E25" s="22">
        <v>0.7</v>
      </c>
      <c r="F25" s="3">
        <f>C17*D25</f>
        <v>0</v>
      </c>
      <c r="G25" s="3">
        <f>C18*E25</f>
        <v>0</v>
      </c>
      <c r="H25" s="3">
        <f>F25</f>
        <v>0</v>
      </c>
      <c r="I25" s="3">
        <f>G25*C9</f>
        <v>0</v>
      </c>
      <c r="J25" s="3">
        <f>H25+I25*$C$10</f>
        <v>0</v>
      </c>
    </row>
    <row r="26" ht="15.6" spans="1:10">
      <c r="B26" s="10"/>
      <c r="C26" s="10"/>
      <c r="D26" s="10"/>
      <c r="E26" s="10"/>
      <c r="F26" s="10"/>
      <c r="G26" s="10"/>
      <c r="H26" s="10"/>
      <c r="I26" s="5"/>
      <c r="J26" s="3"/>
    </row>
    <row r="27" ht="16.2" spans="1:10">
      <c r="A27" s="1"/>
      <c r="B27" s="8" t="s">
        <v>100</v>
      </c>
      <c r="C27" s="9" t="s">
        <v>67</v>
      </c>
      <c r="D27" s="9" t="s">
        <v>67</v>
      </c>
      <c r="E27" s="15" t="s">
        <v>67</v>
      </c>
      <c r="F27" s="3"/>
      <c r="G27" s="3"/>
      <c r="H27" s="3"/>
      <c r="I27" s="3"/>
      <c r="J27" s="3"/>
    </row>
    <row r="28" ht="15.6" spans="1:10">
      <c r="A28" s="1"/>
      <c r="B28" s="10" t="s">
        <v>101</v>
      </c>
      <c r="C28" s="23">
        <v>0.13</v>
      </c>
      <c r="D28" s="10" t="s">
        <v>67</v>
      </c>
      <c r="E28" s="10" t="s">
        <v>102</v>
      </c>
      <c r="F28" s="3"/>
      <c r="G28" s="3"/>
      <c r="H28" s="3"/>
      <c r="I28" s="3"/>
      <c r="J28" s="3"/>
    </row>
    <row r="29" ht="78" spans="1:10">
      <c r="A29" s="1"/>
      <c r="B29" s="10" t="s">
        <v>103</v>
      </c>
      <c r="C29" s="23">
        <v>0.12</v>
      </c>
      <c r="D29" s="10" t="s">
        <v>67</v>
      </c>
      <c r="E29" s="10" t="s">
        <v>104</v>
      </c>
      <c r="F29" s="3"/>
      <c r="G29" s="3"/>
      <c r="H29" s="3"/>
      <c r="I29" s="3"/>
      <c r="J29" s="3"/>
    </row>
    <row r="30" ht="31.2" spans="1:10">
      <c r="A30" s="1"/>
      <c r="B30" s="10" t="s">
        <v>105</v>
      </c>
      <c r="C30" s="23">
        <v>0.0003</v>
      </c>
      <c r="D30" s="10" t="s">
        <v>67</v>
      </c>
      <c r="E30" s="10" t="s">
        <v>106</v>
      </c>
      <c r="F30" s="3"/>
      <c r="G30" s="3"/>
      <c r="H30" s="3"/>
      <c r="I30" s="3"/>
      <c r="J30" s="3"/>
    </row>
    <row r="31" ht="46.8" spans="1:10">
      <c r="A31" s="1"/>
      <c r="B31" s="10" t="s">
        <v>107</v>
      </c>
      <c r="C31" s="23">
        <v>0.25</v>
      </c>
      <c r="D31" s="10" t="s">
        <v>67</v>
      </c>
      <c r="E31" s="10" t="s">
        <v>108</v>
      </c>
      <c r="F31" s="3"/>
      <c r="G31" s="3"/>
      <c r="H31" s="3"/>
      <c r="I31" s="3"/>
      <c r="J31" s="3"/>
    </row>
    <row r="32" ht="15.6" spans="1:10">
      <c r="A32" s="1"/>
      <c r="B32" s="14" t="s">
        <v>67</v>
      </c>
      <c r="C32" s="14" t="s">
        <v>67</v>
      </c>
      <c r="D32" s="14" t="s">
        <v>67</v>
      </c>
      <c r="E32" s="13" t="s">
        <v>67</v>
      </c>
      <c r="F32" s="3"/>
      <c r="G32" s="3"/>
      <c r="H32" s="3"/>
      <c r="I32" s="3"/>
      <c r="J32" s="3"/>
    </row>
    <row r="33" ht="16.2" spans="1:11">
      <c r="A33" s="1"/>
      <c r="B33" s="8" t="s">
        <v>109</v>
      </c>
      <c r="C33" s="9" t="s">
        <v>67</v>
      </c>
      <c r="D33" s="9" t="s">
        <v>67</v>
      </c>
      <c r="E33" s="15" t="s">
        <v>67</v>
      </c>
      <c r="F33" s="3"/>
      <c r="G33" s="3"/>
      <c r="H33" s="3"/>
      <c r="I33" s="3"/>
      <c r="J33" s="3"/>
    </row>
    <row r="34" ht="46.8" spans="1:11">
      <c r="A34" s="1"/>
      <c r="B34" s="10" t="s">
        <v>110</v>
      </c>
      <c r="C34" s="23"/>
      <c r="D34" s="10" t="s">
        <v>67</v>
      </c>
      <c r="E34" s="10" t="s">
        <v>111</v>
      </c>
      <c r="F34" s="3"/>
      <c r="G34" s="3"/>
      <c r="H34" s="3"/>
      <c r="I34" s="3"/>
      <c r="J34" s="3"/>
    </row>
    <row r="35" ht="31.2" spans="1:11">
      <c r="A35" s="1"/>
      <c r="B35" s="10" t="s">
        <v>112</v>
      </c>
      <c r="C35" s="11"/>
      <c r="D35" s="10" t="s">
        <v>113</v>
      </c>
      <c r="E35" s="10" t="s">
        <v>114</v>
      </c>
      <c r="F35" s="3"/>
      <c r="G35" s="3"/>
      <c r="H35" s="3"/>
      <c r="I35" s="3"/>
      <c r="J35" s="3"/>
    </row>
    <row r="36" ht="15.6" spans="1:11">
      <c r="A36" s="1"/>
      <c r="B36" s="10" t="s">
        <v>115</v>
      </c>
      <c r="C36" s="11"/>
      <c r="D36" s="10" t="s">
        <v>113</v>
      </c>
      <c r="E36" s="10" t="s">
        <v>116</v>
      </c>
      <c r="F36" s="3"/>
      <c r="G36" s="3"/>
      <c r="H36" s="3"/>
      <c r="I36" s="3"/>
      <c r="J36" s="3"/>
    </row>
    <row r="37" ht="15.6" spans="1:11">
      <c r="A37" s="1"/>
      <c r="B37" s="10" t="s">
        <v>117</v>
      </c>
      <c r="C37" s="11"/>
      <c r="D37" s="10" t="s">
        <v>113</v>
      </c>
      <c r="E37" s="10" t="s">
        <v>118</v>
      </c>
      <c r="F37" s="3"/>
      <c r="G37" s="3"/>
      <c r="H37" s="3"/>
      <c r="I37" s="3"/>
      <c r="J37" s="3"/>
    </row>
    <row r="38" ht="62.4" spans="1:11">
      <c r="A38" s="1"/>
      <c r="B38" s="10" t="s">
        <v>119</v>
      </c>
      <c r="C38" s="11"/>
      <c r="D38" s="10" t="s">
        <v>113</v>
      </c>
      <c r="E38" s="10" t="s">
        <v>120</v>
      </c>
      <c r="F38" s="3"/>
      <c r="G38" s="3"/>
      <c r="H38" s="3"/>
      <c r="I38" s="3"/>
      <c r="J38" s="3"/>
    </row>
    <row r="39" ht="15.6" spans="1:11">
      <c r="A39" s="1"/>
      <c r="B39" s="10" t="s">
        <v>121</v>
      </c>
      <c r="C39" s="11"/>
      <c r="D39" s="10" t="s">
        <v>113</v>
      </c>
      <c r="E39" s="24" t="s">
        <v>122</v>
      </c>
      <c r="F39" s="3"/>
      <c r="G39" s="3"/>
      <c r="H39" s="3"/>
      <c r="I39" s="3"/>
      <c r="J39" s="3"/>
    </row>
    <row r="40" ht="46.8" spans="1:11">
      <c r="A40" s="1"/>
      <c r="B40" s="10" t="s">
        <v>123</v>
      </c>
      <c r="C40" s="11"/>
      <c r="D40" s="10" t="s">
        <v>113</v>
      </c>
      <c r="E40" s="10" t="s">
        <v>124</v>
      </c>
      <c r="F40" s="3"/>
      <c r="G40" s="3"/>
      <c r="H40" s="3"/>
      <c r="I40" s="3"/>
      <c r="J40" s="3"/>
    </row>
    <row r="41" ht="46.8" spans="1:11">
      <c r="A41" s="1"/>
      <c r="B41" s="10" t="s">
        <v>125</v>
      </c>
      <c r="C41" s="23"/>
      <c r="D41" s="10" t="s">
        <v>67</v>
      </c>
      <c r="E41" s="10" t="s">
        <v>126</v>
      </c>
      <c r="F41" s="3"/>
      <c r="G41" s="3"/>
      <c r="H41" s="25"/>
      <c r="I41" s="25"/>
      <c r="J41" s="25"/>
    </row>
    <row r="42" ht="46.8" spans="1:11">
      <c r="A42" s="1"/>
      <c r="B42" s="10" t="s">
        <v>127</v>
      </c>
      <c r="C42" s="11"/>
      <c r="D42" s="10" t="s">
        <v>128</v>
      </c>
      <c r="E42" s="10" t="s">
        <v>129</v>
      </c>
      <c r="F42" s="3"/>
      <c r="G42" s="3"/>
      <c r="H42" s="25"/>
      <c r="I42" s="25"/>
      <c r="J42" s="25"/>
      <c r="K42" s="26"/>
    </row>
    <row r="43" ht="15.6" spans="1:11">
      <c r="A43" s="1"/>
      <c r="B43" s="5"/>
      <c r="C43" s="5"/>
      <c r="D43" s="5"/>
      <c r="E43" s="5"/>
      <c r="F43" s="3"/>
      <c r="G43" s="3"/>
      <c r="H43" s="25"/>
      <c r="I43" s="25"/>
      <c r="J43" s="25"/>
      <c r="K43" s="26"/>
    </row>
    <row r="44" ht="16.2" spans="1:11">
      <c r="A44" s="1"/>
      <c r="B44" s="27" t="s">
        <v>130</v>
      </c>
      <c r="C44" s="27"/>
      <c r="D44" s="27"/>
      <c r="E44" s="27"/>
      <c r="F44" s="27"/>
      <c r="G44" s="27"/>
      <c r="H44" s="25"/>
      <c r="I44" s="25"/>
      <c r="J44" s="25"/>
      <c r="K44" s="26"/>
    </row>
    <row r="45" ht="16.2" spans="1:11">
      <c r="A45" s="1"/>
      <c r="B45" s="28" t="s">
        <v>131</v>
      </c>
      <c r="C45" s="29" t="s">
        <v>96</v>
      </c>
      <c r="D45" s="29" t="s">
        <v>97</v>
      </c>
      <c r="E45" s="29" t="s">
        <v>98</v>
      </c>
      <c r="F45" s="29" t="s">
        <v>99</v>
      </c>
      <c r="G45" s="29" t="s">
        <v>132</v>
      </c>
      <c r="H45" s="25"/>
      <c r="I45" s="25"/>
      <c r="J45" s="25"/>
      <c r="K45" s="26"/>
    </row>
    <row r="46" ht="16.2" spans="1:11">
      <c r="A46" s="1"/>
      <c r="B46" s="30" t="s">
        <v>133</v>
      </c>
      <c r="C46" s="31">
        <f>J22</f>
        <v>0</v>
      </c>
      <c r="D46" s="31">
        <f>J23</f>
        <v>0</v>
      </c>
      <c r="E46" s="31">
        <f>J24</f>
        <v>0</v>
      </c>
      <c r="F46" s="31">
        <f>J25</f>
        <v>0</v>
      </c>
      <c r="G46" s="31">
        <f>C46*$C$22+D46*$C$23+E46*$C$24+F46*$C$25</f>
        <v>0</v>
      </c>
      <c r="H46" s="25"/>
      <c r="I46" s="25"/>
      <c r="J46" s="25"/>
      <c r="K46" s="26"/>
    </row>
    <row r="47" ht="16.2" spans="1:11">
      <c r="A47" s="1"/>
      <c r="B47" s="30" t="s">
        <v>134</v>
      </c>
      <c r="C47" s="31">
        <f>C46/(1+$C$28)</f>
        <v>0</v>
      </c>
      <c r="D47" s="31">
        <f>D46/(1+$C$28)</f>
        <v>0</v>
      </c>
      <c r="E47" s="31">
        <f>E46/(1+$C$28)</f>
        <v>0</v>
      </c>
      <c r="F47" s="31">
        <f>F46/(1+$C$28)</f>
        <v>0</v>
      </c>
      <c r="G47" s="31">
        <f>G46/(1+$C$28)</f>
        <v>0</v>
      </c>
      <c r="H47" s="25"/>
      <c r="I47" s="25"/>
      <c r="J47" s="25"/>
      <c r="K47" s="26"/>
    </row>
    <row r="48" ht="16.2" spans="1:11">
      <c r="A48" s="1"/>
      <c r="B48" s="30" t="s">
        <v>135</v>
      </c>
      <c r="C48" s="31">
        <f>$C$13</f>
        <v>0</v>
      </c>
      <c r="D48" s="31">
        <f>$C$13</f>
        <v>0</v>
      </c>
      <c r="E48" s="31">
        <f>$C$13</f>
        <v>0</v>
      </c>
      <c r="F48" s="31">
        <f>$C$13</f>
        <v>0</v>
      </c>
      <c r="G48" s="31">
        <f>$C$13</f>
        <v>0</v>
      </c>
      <c r="H48" s="25"/>
      <c r="I48" s="25"/>
      <c r="J48" s="25"/>
      <c r="K48" s="26"/>
    </row>
    <row r="49" ht="16.2" spans="1:11">
      <c r="A49" s="1"/>
      <c r="B49" s="30" t="s">
        <v>136</v>
      </c>
      <c r="C49" s="31">
        <f>C48/(1+$C$28)</f>
        <v>0</v>
      </c>
      <c r="D49" s="31">
        <f>D48/(1+$C$28)</f>
        <v>0</v>
      </c>
      <c r="E49" s="31">
        <f>E48/(1+$C$28)</f>
        <v>0</v>
      </c>
      <c r="F49" s="31">
        <f>F48/(1+$C$28)</f>
        <v>0</v>
      </c>
      <c r="G49" s="31">
        <f>G48/(1+$C$28)</f>
        <v>0</v>
      </c>
      <c r="H49" s="25"/>
      <c r="I49" s="25"/>
      <c r="J49" s="25"/>
      <c r="K49" s="26"/>
    </row>
    <row r="50" ht="16.2" spans="1:11">
      <c r="A50" s="1"/>
      <c r="B50" s="30" t="s">
        <v>137</v>
      </c>
      <c r="C50" s="31">
        <f>C47-C49</f>
        <v>0</v>
      </c>
      <c r="D50" s="31">
        <f>D47-D49</f>
        <v>0</v>
      </c>
      <c r="E50" s="31">
        <f>E47-E49</f>
        <v>0</v>
      </c>
      <c r="F50" s="31">
        <f>F47-F49</f>
        <v>0</v>
      </c>
      <c r="G50" s="31">
        <f>G47-G49</f>
        <v>0</v>
      </c>
      <c r="H50" s="25"/>
      <c r="I50" s="25"/>
      <c r="J50" s="25"/>
      <c r="K50" s="26"/>
    </row>
    <row r="51" ht="16.2" spans="1:11">
      <c r="A51" s="1"/>
      <c r="B51" s="30" t="s">
        <v>138</v>
      </c>
      <c r="C51" s="32">
        <f>IFERROR(C50/C47,0)</f>
        <v>0</v>
      </c>
      <c r="D51" s="32">
        <f>IFERROR(D50/D47,0)</f>
        <v>0</v>
      </c>
      <c r="E51" s="32">
        <f>IFERROR(E50/E47,0)</f>
        <v>0</v>
      </c>
      <c r="F51" s="32">
        <f>IFERROR(F50/F47,0)</f>
        <v>0</v>
      </c>
      <c r="G51" s="32">
        <f>IFERROR(G50/G47,0)</f>
        <v>0</v>
      </c>
      <c r="H51" s="25"/>
      <c r="I51" s="25"/>
      <c r="J51" s="25"/>
      <c r="K51" s="26"/>
    </row>
    <row r="52" ht="16.2" spans="1:11">
      <c r="A52" s="1"/>
      <c r="B52" s="30" t="s">
        <v>139</v>
      </c>
      <c r="C52" s="31">
        <f>C46*$C$34</f>
        <v>0</v>
      </c>
      <c r="D52" s="31">
        <f>D46*$C$34</f>
        <v>0</v>
      </c>
      <c r="E52" s="31">
        <f>E46*$C$34</f>
        <v>0</v>
      </c>
      <c r="F52" s="31">
        <f>F46*$C$34</f>
        <v>0</v>
      </c>
      <c r="G52" s="31">
        <f>G46*$C$34</f>
        <v>0</v>
      </c>
      <c r="H52" s="3"/>
      <c r="I52" s="3"/>
      <c r="J52" s="3"/>
    </row>
    <row r="53" ht="16.2" spans="1:11">
      <c r="A53" s="1"/>
      <c r="B53" s="30" t="s">
        <v>140</v>
      </c>
      <c r="C53" s="31">
        <f>C46-C48</f>
        <v>0</v>
      </c>
      <c r="D53" s="31">
        <f>D46-D48</f>
        <v>0</v>
      </c>
      <c r="E53" s="31">
        <f>E46-E48</f>
        <v>0</v>
      </c>
      <c r="F53" s="31">
        <f>F46-F48</f>
        <v>0</v>
      </c>
      <c r="G53" s="31">
        <f>G46-G48</f>
        <v>0</v>
      </c>
      <c r="H53" s="3"/>
      <c r="I53" s="3"/>
      <c r="J53" s="3"/>
    </row>
    <row r="54" ht="16.2" spans="1:11">
      <c r="A54" s="1"/>
      <c r="B54" s="30" t="s">
        <v>141</v>
      </c>
      <c r="C54" s="31">
        <f>C53*(1-$C$31)</f>
        <v>0</v>
      </c>
      <c r="D54" s="31">
        <f>D53*(1-$C$31)</f>
        <v>0</v>
      </c>
      <c r="E54" s="31">
        <f>E53*(1-$C$31)</f>
        <v>0</v>
      </c>
      <c r="F54" s="31">
        <f>F53*(1-$C$31)</f>
        <v>0</v>
      </c>
      <c r="G54" s="31">
        <f>G53*(1-$C$31)</f>
        <v>0</v>
      </c>
      <c r="H54" s="33"/>
      <c r="I54" s="33"/>
      <c r="J54" s="33"/>
    </row>
    <row r="55" ht="16.2" spans="1:11">
      <c r="A55" s="1"/>
      <c r="B55" s="30" t="s">
        <v>142</v>
      </c>
      <c r="C55" s="32">
        <f>IFERROR(C54/C47,0)</f>
        <v>0</v>
      </c>
      <c r="D55" s="32">
        <f>IFERROR(D54/D47,0)</f>
        <v>0</v>
      </c>
      <c r="E55" s="32">
        <f>IFERROR(E54/E47,0)</f>
        <v>0</v>
      </c>
      <c r="F55" s="32">
        <f>IFERROR(F54/F47,0)</f>
        <v>0</v>
      </c>
      <c r="G55" s="32">
        <f>IFERROR(G54/G47,0)</f>
        <v>0</v>
      </c>
      <c r="H55" s="25"/>
      <c r="I55" s="25"/>
      <c r="J55" s="25"/>
    </row>
    <row r="56" ht="15.6" spans="1:11">
      <c r="A56" s="1"/>
      <c r="B56" s="5"/>
      <c r="C56" s="5"/>
      <c r="D56" s="5"/>
      <c r="E56" s="5"/>
      <c r="F56" s="3"/>
      <c r="G56" s="3"/>
      <c r="H56" s="25"/>
      <c r="I56" s="25"/>
      <c r="J56" s="25"/>
    </row>
    <row r="57" ht="34" customHeight="1" spans="1:11">
      <c r="B57" s="27" t="s">
        <v>143</v>
      </c>
      <c r="C57" s="27"/>
      <c r="D57" s="27"/>
      <c r="E57" s="27"/>
      <c r="F57" s="27"/>
      <c r="G57" s="27"/>
      <c r="H57" s="34"/>
      <c r="I57" s="34"/>
      <c r="J57" s="34"/>
    </row>
    <row r="58" ht="16.2" spans="1:11">
      <c r="A58" s="1"/>
      <c r="B58" s="35" t="s">
        <v>144</v>
      </c>
      <c r="C58" s="36">
        <v>300</v>
      </c>
      <c r="D58" s="36"/>
      <c r="E58" s="37" t="s">
        <v>145</v>
      </c>
      <c r="F58" s="37"/>
      <c r="G58" s="37"/>
      <c r="H58" s="38"/>
      <c r="I58" s="38"/>
      <c r="J58" s="38"/>
    </row>
    <row r="59" ht="16.2" spans="1:11">
      <c r="A59" s="1"/>
      <c r="B59" s="39" t="s">
        <v>131</v>
      </c>
      <c r="C59" s="39" t="s">
        <v>96</v>
      </c>
      <c r="D59" s="39" t="s">
        <v>97</v>
      </c>
      <c r="E59" s="40" t="s">
        <v>98</v>
      </c>
      <c r="F59" s="40" t="s">
        <v>99</v>
      </c>
      <c r="G59" s="40" t="s">
        <v>33</v>
      </c>
      <c r="H59" s="25"/>
      <c r="I59" s="25"/>
      <c r="J59" s="25"/>
    </row>
    <row r="60" ht="16.2" spans="1:11">
      <c r="A60" s="1"/>
      <c r="B60" s="41" t="s">
        <v>146</v>
      </c>
      <c r="C60" s="42">
        <f>$C$22</f>
        <v>0.2</v>
      </c>
      <c r="D60" s="43">
        <f>$C$23</f>
        <v>0.2</v>
      </c>
      <c r="E60" s="42">
        <f>$C$24</f>
        <v>0.1</v>
      </c>
      <c r="F60" s="42">
        <f>$C$25</f>
        <v>0.5</v>
      </c>
      <c r="G60" s="44">
        <f>SUM(C60:F60)</f>
        <v>1</v>
      </c>
      <c r="H60" s="25"/>
      <c r="I60" s="25"/>
      <c r="J60" s="45"/>
    </row>
    <row r="61" ht="16.2" spans="1:11">
      <c r="A61" s="1"/>
      <c r="B61" s="41" t="s">
        <v>147</v>
      </c>
      <c r="C61" s="46">
        <f>$C$58*C60</f>
        <v>60</v>
      </c>
      <c r="D61" s="47">
        <f>$C$58*D60</f>
        <v>60</v>
      </c>
      <c r="E61" s="47">
        <f>$C$58*E60</f>
        <v>30</v>
      </c>
      <c r="F61" s="47">
        <f>$C$58*F60</f>
        <v>150</v>
      </c>
      <c r="G61" s="47">
        <f>$C$58*G60</f>
        <v>300</v>
      </c>
      <c r="H61" s="25"/>
      <c r="I61" s="25"/>
      <c r="J61" s="25"/>
    </row>
    <row r="62" ht="16.2" spans="1:11">
      <c r="A62" s="1"/>
      <c r="B62" s="41" t="s">
        <v>148</v>
      </c>
      <c r="C62" s="48">
        <f>C61*C46</f>
        <v>0</v>
      </c>
      <c r="D62" s="48">
        <f>D61*D46</f>
        <v>0</v>
      </c>
      <c r="E62" s="48">
        <f>E61*E46</f>
        <v>0</v>
      </c>
      <c r="F62" s="48">
        <f>F61*F46</f>
        <v>0</v>
      </c>
      <c r="G62" s="48">
        <f>G61*G46</f>
        <v>0</v>
      </c>
      <c r="H62" s="25"/>
      <c r="I62" s="25"/>
      <c r="J62" s="25"/>
    </row>
    <row r="63" ht="16.2" spans="1:11">
      <c r="A63" s="1"/>
      <c r="B63" s="41" t="s">
        <v>149</v>
      </c>
      <c r="C63" s="48">
        <f>C62*$C$41</f>
        <v>0</v>
      </c>
      <c r="D63" s="48">
        <f>D62*$C$41</f>
        <v>0</v>
      </c>
      <c r="E63" s="48">
        <f>E62*$C$41</f>
        <v>0</v>
      </c>
      <c r="F63" s="48">
        <f>F62*$C$41</f>
        <v>0</v>
      </c>
      <c r="G63" s="48">
        <f>G62*$C$41</f>
        <v>0</v>
      </c>
      <c r="H63" s="25"/>
      <c r="I63" s="25"/>
      <c r="J63" s="25"/>
    </row>
    <row r="64" ht="16.2" spans="1:11">
      <c r="A64" s="1"/>
      <c r="B64" s="41" t="s">
        <v>150</v>
      </c>
      <c r="C64" s="48">
        <f>C63+C62</f>
        <v>0</v>
      </c>
      <c r="D64" s="48">
        <f>D63+D62</f>
        <v>0</v>
      </c>
      <c r="E64" s="48">
        <f>E63+E62</f>
        <v>0</v>
      </c>
      <c r="F64" s="48">
        <f>F63+F62</f>
        <v>0</v>
      </c>
      <c r="G64" s="48">
        <f>G63+G62</f>
        <v>0</v>
      </c>
      <c r="H64" s="25"/>
      <c r="I64" s="25"/>
      <c r="J64" s="25"/>
    </row>
    <row r="65" ht="16.2" spans="1:10">
      <c r="A65" s="1"/>
      <c r="B65" s="41" t="s">
        <v>151</v>
      </c>
      <c r="C65" s="48">
        <f>C64/(1+$C$28)*$C$28</f>
        <v>0</v>
      </c>
      <c r="D65" s="48">
        <f>D64/(1+$C$28)*$C$28</f>
        <v>0</v>
      </c>
      <c r="E65" s="48">
        <f>E64/(1+$C$28)*$C$28</f>
        <v>0</v>
      </c>
      <c r="F65" s="48">
        <f>F64/(1+$C$28)*$C$28</f>
        <v>0</v>
      </c>
      <c r="G65" s="48">
        <f>G64/(1+$C$28)*$C$28</f>
        <v>0</v>
      </c>
      <c r="H65" s="25"/>
      <c r="I65" s="25"/>
      <c r="J65" s="25"/>
    </row>
    <row r="66" ht="16.2" spans="1:10">
      <c r="A66" s="1"/>
      <c r="B66" s="41" t="s">
        <v>152</v>
      </c>
      <c r="C66" s="48">
        <f>C64-C65</f>
        <v>0</v>
      </c>
      <c r="D66" s="48">
        <f>D64-D65</f>
        <v>0</v>
      </c>
      <c r="E66" s="48">
        <f>E64-E65</f>
        <v>0</v>
      </c>
      <c r="F66" s="48">
        <f>F64-F65</f>
        <v>0</v>
      </c>
      <c r="G66" s="48">
        <f>G64-G65</f>
        <v>0</v>
      </c>
      <c r="H66" s="25"/>
      <c r="I66" s="25"/>
      <c r="J66" s="25"/>
    </row>
    <row r="67" ht="16.2" spans="1:10">
      <c r="A67" s="1"/>
      <c r="B67" s="41" t="s">
        <v>153</v>
      </c>
      <c r="C67" s="48">
        <f>C61*$C$13</f>
        <v>0</v>
      </c>
      <c r="D67" s="49">
        <f t="shared" ref="C67:F67" si="0">D61*$C$13</f>
        <v>0</v>
      </c>
      <c r="E67" s="48">
        <f t="shared" si="0"/>
        <v>0</v>
      </c>
      <c r="F67" s="48">
        <f t="shared" si="0"/>
        <v>0</v>
      </c>
      <c r="G67" s="50">
        <f t="shared" ref="G65:G70" si="1">SUM(C67:F67)</f>
        <v>0</v>
      </c>
      <c r="H67" s="25"/>
      <c r="I67" s="25"/>
      <c r="J67" s="25"/>
    </row>
    <row r="68" ht="16.2" spans="1:10">
      <c r="A68" s="1"/>
      <c r="B68" s="41" t="s">
        <v>154</v>
      </c>
      <c r="C68" s="48">
        <f>C67/(1+$C$28)*$C$28</f>
        <v>0</v>
      </c>
      <c r="D68" s="48">
        <f>D67/(1+$C$28)*$C$28</f>
        <v>0</v>
      </c>
      <c r="E68" s="48">
        <f>E67/(1+$C$28)*$C$28</f>
        <v>0</v>
      </c>
      <c r="F68" s="48">
        <f>F67/(1+$C$28)*$C$28</f>
        <v>0</v>
      </c>
      <c r="G68" s="48">
        <f>G67/(1+$C$28)*$C$28</f>
        <v>0</v>
      </c>
      <c r="H68" s="25"/>
      <c r="I68" s="25"/>
      <c r="J68" s="25"/>
    </row>
    <row r="69" ht="16.2" spans="1:10">
      <c r="A69" s="1"/>
      <c r="B69" s="41" t="s">
        <v>155</v>
      </c>
      <c r="C69" s="48">
        <f t="shared" ref="C69:F69" si="2">C67-C68</f>
        <v>0</v>
      </c>
      <c r="D69" s="49">
        <f t="shared" si="2"/>
        <v>0</v>
      </c>
      <c r="E69" s="48">
        <f t="shared" si="2"/>
        <v>0</v>
      </c>
      <c r="F69" s="48">
        <f t="shared" si="2"/>
        <v>0</v>
      </c>
      <c r="G69" s="50">
        <f t="shared" si="1"/>
        <v>0</v>
      </c>
      <c r="H69" s="25"/>
      <c r="I69" s="25"/>
      <c r="J69" s="25"/>
    </row>
    <row r="70" ht="16.2" spans="1:10">
      <c r="A70" s="1"/>
      <c r="B70" s="41" t="s">
        <v>156</v>
      </c>
      <c r="C70" s="48">
        <f>C66-C69</f>
        <v>0</v>
      </c>
      <c r="D70" s="49">
        <f t="shared" ref="C70:F70" si="3">D66-D69</f>
        <v>0</v>
      </c>
      <c r="E70" s="48">
        <f t="shared" si="3"/>
        <v>0</v>
      </c>
      <c r="F70" s="48">
        <f t="shared" si="3"/>
        <v>0</v>
      </c>
      <c r="G70" s="50">
        <f t="shared" si="1"/>
        <v>0</v>
      </c>
      <c r="H70" s="25"/>
      <c r="I70" s="25"/>
      <c r="J70" s="25"/>
    </row>
    <row r="71" ht="16.2" spans="1:10">
      <c r="A71" s="1"/>
      <c r="B71" s="41" t="s">
        <v>138</v>
      </c>
      <c r="C71" s="42">
        <f>IFERROR(C70/C66,0)</f>
        <v>0</v>
      </c>
      <c r="D71" s="43">
        <f t="shared" ref="C71:G71" si="4">IFERROR(D70/D66,0)</f>
        <v>0</v>
      </c>
      <c r="E71" s="42">
        <f t="shared" si="4"/>
        <v>0</v>
      </c>
      <c r="F71" s="42">
        <f t="shared" si="4"/>
        <v>0</v>
      </c>
      <c r="G71" s="44">
        <f t="shared" si="4"/>
        <v>0</v>
      </c>
      <c r="H71" s="25"/>
      <c r="I71" s="25"/>
      <c r="J71" s="25"/>
    </row>
    <row r="72" ht="31.2" spans="1:10">
      <c r="A72" s="1"/>
      <c r="B72" s="41" t="s">
        <v>157</v>
      </c>
      <c r="C72" s="48">
        <f>C73+C74</f>
        <v>0</v>
      </c>
      <c r="D72" s="49">
        <f t="shared" ref="C72:G72" si="5">D73+D74</f>
        <v>0</v>
      </c>
      <c r="E72" s="48">
        <f t="shared" si="5"/>
        <v>0</v>
      </c>
      <c r="F72" s="48">
        <f t="shared" si="5"/>
        <v>0</v>
      </c>
      <c r="G72" s="50">
        <f t="shared" si="5"/>
        <v>0</v>
      </c>
      <c r="H72" s="33" t="s">
        <v>158</v>
      </c>
      <c r="I72" s="25"/>
      <c r="J72" s="25"/>
    </row>
    <row r="73" ht="46.8" spans="1:10">
      <c r="A73" s="1"/>
      <c r="B73" s="41" t="s">
        <v>159</v>
      </c>
      <c r="C73" s="48">
        <f>IFERROR(C66/$G$66*SUM($C$35:$C$40),0)</f>
        <v>0</v>
      </c>
      <c r="D73" s="48">
        <f>IFERROR(D66/$G$66*SUM($C$35:$C$40),0)</f>
        <v>0</v>
      </c>
      <c r="E73" s="48">
        <f>IFERROR(E66/$G$66*SUM($C$35:$C$40),0)</f>
        <v>0</v>
      </c>
      <c r="F73" s="48">
        <f>IFERROR(F66/$G$66*SUM($C$35:$C$40),0)</f>
        <v>0</v>
      </c>
      <c r="G73" s="50">
        <f>IFERROR(G66/$G$66*SUM($C$35:$C$40),0)</f>
        <v>0</v>
      </c>
      <c r="H73" s="33" t="s">
        <v>160</v>
      </c>
      <c r="I73" s="25"/>
      <c r="J73" s="25"/>
    </row>
    <row r="74" ht="16.2" spans="1:10">
      <c r="A74" s="1"/>
      <c r="B74" s="41" t="s">
        <v>161</v>
      </c>
      <c r="C74" s="48">
        <f>C66*$C$34</f>
        <v>0</v>
      </c>
      <c r="D74" s="48">
        <f>D66*$C$34</f>
        <v>0</v>
      </c>
      <c r="E74" s="48">
        <f>E66*$C$34</f>
        <v>0</v>
      </c>
      <c r="F74" s="48">
        <f>F66*$C$34</f>
        <v>0</v>
      </c>
      <c r="G74" s="48">
        <f>G66*$C$34</f>
        <v>0</v>
      </c>
      <c r="H74" s="25"/>
      <c r="I74" s="25"/>
      <c r="J74" s="25"/>
    </row>
    <row r="75" ht="16.2" spans="1:10">
      <c r="A75" s="1"/>
      <c r="B75" s="41" t="s">
        <v>162</v>
      </c>
      <c r="C75" s="48">
        <f>C76*$C$29</f>
        <v>0</v>
      </c>
      <c r="D75" s="48">
        <f>D76*$C$29</f>
        <v>0</v>
      </c>
      <c r="E75" s="48">
        <f>E76*$C$29</f>
        <v>0</v>
      </c>
      <c r="F75" s="48">
        <f>F76*$C$29</f>
        <v>0</v>
      </c>
      <c r="G75" s="48">
        <f>G76*$C$29</f>
        <v>0</v>
      </c>
      <c r="H75" s="25"/>
      <c r="I75" s="25"/>
      <c r="J75" s="25"/>
    </row>
    <row r="76" ht="16.2" spans="1:10">
      <c r="A76" s="1"/>
      <c r="B76" s="41" t="s">
        <v>163</v>
      </c>
      <c r="C76" s="48">
        <f>MAX(C65-C68,0)</f>
        <v>0</v>
      </c>
      <c r="D76" s="49">
        <f t="shared" ref="C76:G76" si="6">MAX(D65-D68,0)</f>
        <v>0</v>
      </c>
      <c r="E76" s="48">
        <f t="shared" si="6"/>
        <v>0</v>
      </c>
      <c r="F76" s="48">
        <f t="shared" si="6"/>
        <v>0</v>
      </c>
      <c r="G76" s="50">
        <f t="shared" si="6"/>
        <v>0</v>
      </c>
      <c r="H76" s="25"/>
      <c r="I76" s="25"/>
      <c r="J76" s="25"/>
    </row>
    <row r="77" ht="16.2" spans="1:10">
      <c r="A77" s="1"/>
      <c r="B77" s="41" t="s">
        <v>164</v>
      </c>
      <c r="C77" s="48">
        <f>C70-C72-C75</f>
        <v>0</v>
      </c>
      <c r="D77" s="49">
        <f t="shared" ref="C77:G77" si="7">D70-D72-D75</f>
        <v>0</v>
      </c>
      <c r="E77" s="48">
        <f t="shared" si="7"/>
        <v>0</v>
      </c>
      <c r="F77" s="48">
        <f t="shared" si="7"/>
        <v>0</v>
      </c>
      <c r="G77" s="50">
        <f t="shared" si="7"/>
        <v>0</v>
      </c>
      <c r="H77" s="25"/>
      <c r="I77" s="25"/>
      <c r="J77" s="25"/>
    </row>
    <row r="78" ht="16.2" spans="1:10">
      <c r="A78" s="1"/>
      <c r="B78" s="41" t="s">
        <v>165</v>
      </c>
      <c r="C78" s="48">
        <f>MAX(C77,0)*$C$31</f>
        <v>0</v>
      </c>
      <c r="D78" s="48">
        <f>MAX(D77,0)*$C$31</f>
        <v>0</v>
      </c>
      <c r="E78" s="48">
        <f>MAX(E77,0)*$C$31</f>
        <v>0</v>
      </c>
      <c r="F78" s="48">
        <f>MAX(F77,0)*$C$31</f>
        <v>0</v>
      </c>
      <c r="G78" s="50">
        <f>MAX(G77,0)*$C$31</f>
        <v>0</v>
      </c>
      <c r="H78" s="25"/>
      <c r="I78" s="25"/>
      <c r="J78" s="25"/>
    </row>
    <row r="79" ht="16.2" spans="1:10">
      <c r="A79" s="1"/>
      <c r="B79" s="51" t="s">
        <v>166</v>
      </c>
      <c r="C79" s="48">
        <f>C77-C78</f>
        <v>0</v>
      </c>
      <c r="D79" s="48">
        <f t="shared" ref="C79:G79" si="8">D77-D78</f>
        <v>0</v>
      </c>
      <c r="E79" s="48">
        <f t="shared" si="8"/>
        <v>0</v>
      </c>
      <c r="F79" s="48">
        <f t="shared" si="8"/>
        <v>0</v>
      </c>
      <c r="G79" s="50">
        <f t="shared" si="8"/>
        <v>0</v>
      </c>
      <c r="H79" s="25"/>
      <c r="I79" s="25"/>
      <c r="J79" s="25"/>
    </row>
    <row r="80" ht="16.2" spans="1:10">
      <c r="A80" s="1"/>
      <c r="B80" s="51" t="s">
        <v>142</v>
      </c>
      <c r="C80" s="42">
        <f>IFERROR(C79/C66,0)</f>
        <v>0</v>
      </c>
      <c r="D80" s="42">
        <f t="shared" ref="C80:G80" si="9">IFERROR(D79/D66,0)</f>
        <v>0</v>
      </c>
      <c r="E80" s="42">
        <f t="shared" si="9"/>
        <v>0</v>
      </c>
      <c r="F80" s="42">
        <f t="shared" si="9"/>
        <v>0</v>
      </c>
      <c r="G80" s="44">
        <f t="shared" si="9"/>
        <v>0</v>
      </c>
      <c r="H80" s="25"/>
      <c r="I80" s="25"/>
      <c r="J80" s="25"/>
    </row>
    <row r="81" ht="15.6" spans="1:10">
      <c r="A81" s="1"/>
      <c r="B81" s="25"/>
      <c r="C81" s="25"/>
      <c r="D81" s="25"/>
      <c r="E81" s="3"/>
      <c r="F81" s="3"/>
      <c r="G81" s="3"/>
      <c r="H81" s="3"/>
      <c r="I81" s="3"/>
      <c r="J81" s="3"/>
    </row>
    <row r="82" ht="15.6" spans="1:10">
      <c r="A82" s="1"/>
      <c r="B82" s="25"/>
      <c r="C82" s="25"/>
      <c r="D82" s="25"/>
      <c r="E82" s="3"/>
      <c r="F82" s="3"/>
      <c r="G82" s="3"/>
      <c r="H82" s="3"/>
      <c r="I82" s="3"/>
      <c r="J82" s="3"/>
    </row>
    <row r="83" ht="15.6" spans="1:10">
      <c r="A83" s="1"/>
      <c r="B83" s="3"/>
      <c r="C83" s="3"/>
      <c r="D83" s="3"/>
      <c r="E83" s="3"/>
      <c r="F83" s="3"/>
      <c r="G83" s="3"/>
      <c r="H83" s="3"/>
      <c r="I83" s="3"/>
      <c r="J83" s="3"/>
    </row>
    <row r="84" ht="15.6" spans="1:10">
      <c r="A84" s="1"/>
      <c r="B84" s="3"/>
      <c r="C84" s="3"/>
      <c r="D84" s="3"/>
      <c r="E84" s="3"/>
      <c r="F84" s="3"/>
      <c r="G84" s="3"/>
      <c r="H84" s="3"/>
      <c r="I84" s="3"/>
      <c r="J84" s="3"/>
    </row>
    <row r="85" ht="15.6" spans="1:10">
      <c r="A85" s="1"/>
      <c r="B85" s="3"/>
      <c r="C85" s="3"/>
      <c r="D85" s="3"/>
      <c r="E85" s="3"/>
      <c r="F85" s="3"/>
      <c r="G85" s="3"/>
      <c r="H85" s="3"/>
      <c r="I85" s="3"/>
      <c r="J85" s="3"/>
    </row>
    <row r="86" spans="1:10">
      <c r="A86" s="1"/>
    </row>
    <row r="87" spans="1:10">
      <c r="A87" s="1"/>
    </row>
    <row r="88" spans="1:10">
      <c r="A88" s="1"/>
    </row>
    <row r="89" spans="1:10">
      <c r="A89" s="1"/>
    </row>
    <row r="90" spans="1:10">
      <c r="A90" s="1"/>
    </row>
    <row r="91" spans="1:10">
      <c r="A91" s="1"/>
      <c r="B91" s="1"/>
    </row>
    <row r="92" spans="1:10">
      <c r="A92" s="1"/>
      <c r="B92" s="1"/>
    </row>
    <row r="93" spans="1:10">
      <c r="A93" s="1"/>
      <c r="B93" s="1"/>
    </row>
    <row r="94" spans="1:10">
      <c r="A94" s="1"/>
      <c r="B94" s="1"/>
    </row>
    <row r="95" spans="1:10">
      <c r="A95" s="1"/>
      <c r="B95" s="1"/>
    </row>
    <row r="96" spans="1:10">
      <c r="A96" s="1"/>
      <c r="B96" s="1"/>
      <c r="F96" t="s">
        <v>167</v>
      </c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B102" s="1"/>
    </row>
    <row r="103" spans="1:2">
      <c r="B103" s="1"/>
    </row>
  </sheetData>
  <mergeCells count="8">
    <mergeCell ref="B1:E1"/>
    <mergeCell ref="B2:E2"/>
    <mergeCell ref="B4:E4"/>
    <mergeCell ref="B20:J20"/>
    <mergeCell ref="B44:G44"/>
    <mergeCell ref="B57:G57"/>
    <mergeCell ref="C58:D58"/>
    <mergeCell ref="E58:G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基础信息</vt:lpstr>
      <vt:lpstr>盈利测算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lunn</cp:lastModifiedBy>
  <dcterms:created xsi:type="dcterms:W3CDTF">2026-08-11T07:11:00Z</dcterms:created>
  <dcterms:modified xsi:type="dcterms:W3CDTF">2026-08-28T05:24:32Z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CA4870AE244449F79DA1F4E2A0EA4C5B_13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